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ENVIRONMENTAL COMPLIANCE\WATER POLLUTION CONTROL\PERMITS-Sanitary\Projects\"/>
    </mc:Choice>
  </mc:AlternateContent>
  <xr:revisionPtr revIDLastSave="0" documentId="13_ncr:1_{03A54447-0EF7-4AB5-8BAE-990E3C00938F}" xr6:coauthVersionLast="47" xr6:coauthVersionMax="47" xr10:uidLastSave="{00000000-0000-0000-0000-000000000000}"/>
  <bookViews>
    <workbookView xWindow="28680" yWindow="915" windowWidth="29040" windowHeight="15720" xr2:uid="{13F20C07-C79F-44CD-A3B9-30C32A75737C}"/>
  </bookViews>
  <sheets>
    <sheet name="Sewer Fee Estimator Short Form " sheetId="4" r:id="rId1"/>
    <sheet name="Sewer Fee Estimator Long Form" sheetId="1" r:id="rId2"/>
    <sheet name="Fee Estimations" sheetId="3" r:id="rId3"/>
  </sheets>
  <definedNames>
    <definedName name="_xlnm.Print_Area" localSheetId="0">'Sewer Fee Estimator Short Form '!$B$1:$G$34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 l="1"/>
  <c r="B6" i="3"/>
  <c r="B7" i="3" s="1"/>
  <c r="C6" i="3"/>
  <c r="C7" i="3" s="1"/>
  <c r="C8" i="3" s="1"/>
  <c r="C9" i="3" s="1"/>
  <c r="D36" i="1"/>
  <c r="F36" i="1" s="1"/>
  <c r="G36" i="1" s="1"/>
  <c r="D50" i="1"/>
  <c r="D35" i="1"/>
  <c r="D64" i="1"/>
  <c r="D37" i="1"/>
  <c r="D34" i="1"/>
  <c r="F10" i="4"/>
  <c r="G10" i="4" s="1"/>
  <c r="F9" i="4"/>
  <c r="G9" i="4" s="1"/>
  <c r="C10" i="3" l="1"/>
  <c r="C11" i="3" s="1"/>
  <c r="C12" i="3" s="1"/>
  <c r="C13" i="3" s="1"/>
  <c r="C14" i="3" s="1"/>
  <c r="E27" i="4"/>
  <c r="E64" i="1" s="1"/>
  <c r="E20" i="4"/>
  <c r="E50" i="1" s="1"/>
  <c r="B8" i="3"/>
  <c r="B9" i="3" s="1"/>
  <c r="B10" i="3" s="1"/>
  <c r="B11" i="3" s="1"/>
  <c r="B12" i="3" s="1"/>
  <c r="B13" i="3" s="1"/>
  <c r="B14" i="3" s="1"/>
  <c r="F11" i="4"/>
  <c r="G11" i="4" s="1"/>
  <c r="G13" i="4" s="1"/>
  <c r="G39" i="1" s="1"/>
  <c r="F35" i="1"/>
  <c r="G35" i="1" s="1"/>
  <c r="F34" i="1"/>
  <c r="G34" i="1" s="1"/>
  <c r="C20" i="4" l="1"/>
  <c r="C50" i="1" s="1"/>
  <c r="C27" i="4"/>
  <c r="G16" i="4"/>
  <c r="F20" i="4" l="1"/>
  <c r="F50" i="1" s="1"/>
  <c r="F27" i="4"/>
  <c r="F64" i="1" s="1"/>
  <c r="G43" i="1"/>
  <c r="F33" i="4" l="1"/>
  <c r="F5" i="4" l="1"/>
  <c r="F6" i="1" s="1"/>
  <c r="F77" i="1"/>
</calcChain>
</file>

<file path=xl/sharedStrings.xml><?xml version="1.0" encoding="utf-8"?>
<sst xmlns="http://schemas.openxmlformats.org/spreadsheetml/2006/main" count="137" uniqueCount="100">
  <si>
    <t>How to Plan:</t>
  </si>
  <si>
    <t>Estimate the ICRF sewer fees based on the expected start date and PE calculated</t>
  </si>
  <si>
    <t>Estimate the permitting time prior to construction to ensure project schedule is accurate</t>
  </si>
  <si>
    <t>Estimate permitting time prior to building occupancy, but after completion of the sewer construction.  All required documents will be needed to get the permit issued before use.  Document submittal can drag out a permit for months, possibly causing the permit fees to increase if the timing hits just right.</t>
  </si>
  <si>
    <t xml:space="preserve">Calculate flow rate (aka PE).  </t>
  </si>
  <si>
    <t># of office workers</t>
  </si>
  <si>
    <t># of students</t>
  </si>
  <si>
    <t># of residents (dorms, other living quarters)</t>
  </si>
  <si>
    <t>Laboratories: We will need to discuss this with UCSD, as this can vary widely</t>
  </si>
  <si>
    <t>Flow rate estimates:</t>
  </si>
  <si>
    <t>gpd/person</t>
  </si>
  <si>
    <t>gallons total per day</t>
  </si>
  <si>
    <t xml:space="preserve">PE </t>
  </si>
  <si>
    <t>residents</t>
  </si>
  <si>
    <t>Number</t>
  </si>
  <si>
    <t>Total Estimated PE:</t>
  </si>
  <si>
    <t>Is the total PE calculated at or above 15.0?</t>
  </si>
  <si>
    <t>PE Value</t>
  </si>
  <si>
    <t>Use this chart to estimate the fees at the time the project is scheduled to begin construction.</t>
  </si>
  <si>
    <t>Date Range</t>
  </si>
  <si>
    <t>Estimated ICRF Rate</t>
  </si>
  <si>
    <t>May 2026 - April 2027</t>
  </si>
  <si>
    <t>May 2028 - April 2029</t>
  </si>
  <si>
    <t>May 2029 - April 2030</t>
  </si>
  <si>
    <t>ICRF Rate</t>
  </si>
  <si>
    <t>Total estimated ICRF permitting fee</t>
  </si>
  <si>
    <t>UCSD reviews the application.  Review normally takes 1-2 weeks.</t>
  </si>
  <si>
    <t>IEPA reviews the application.  IEPA reviews can take up to 90 days.</t>
  </si>
  <si>
    <t>Calculate the ICRF sewer fees if #2 above is "YES".  If "NO" skip to #5.</t>
  </si>
  <si>
    <t>May 2030 - April 2031</t>
  </si>
  <si>
    <t>May 2031 - April 2032</t>
  </si>
  <si>
    <t>Fees listed are based on the actual fees for May 2025 - April 2026</t>
  </si>
  <si>
    <t>May 2025 - April 2026</t>
  </si>
  <si>
    <t>May 2027 - April 2028</t>
  </si>
  <si>
    <t>Once construction of the sewers are completed, the system must be tested</t>
  </si>
  <si>
    <t>Allow time for mandrel testing and videos</t>
  </si>
  <si>
    <t>Allow time for pressure testing</t>
  </si>
  <si>
    <t>Allow time for the engineer's statement of adequate installation to be obtained</t>
  </si>
  <si>
    <t>Allow time to procure the connection permit fee check</t>
  </si>
  <si>
    <t xml:space="preserve">This usually takes a minimum of a month.  It can/has taken upwards of a year if the document management is not coordinated well.  </t>
  </si>
  <si>
    <t>These estimates should, however, offer a reasonable placeholder for the sanitary permitting fees while creating a project budget to prevent a gross under-estimation of the money necessary to permit the project.</t>
  </si>
  <si>
    <t>Use this chart to estimate what the fees will be at the time the project is scheduled to complete construction.</t>
  </si>
  <si>
    <t>Calculate flow rate (aka PE).  1 person is considered to use 100 gallons of water per day for permitting purposes.  100 gallons is therefore 1 Population Equivalent (1 PE).</t>
  </si>
  <si>
    <t>Is an ICRF fee and an IEPA construction Permit required?</t>
  </si>
  <si>
    <t>Estimated Connection Fee Rate</t>
  </si>
  <si>
    <t>Total estimated Connection permitting fee</t>
  </si>
  <si>
    <t>office workers/student seats</t>
  </si>
  <si>
    <t># of laboratories (estimate volume of water for lab use will need to be provided by the customer)</t>
  </si>
  <si>
    <t>Note: The PE Value for any connection can not be below 3.5 PE.  If it is, the value used to calculate fees will automatically be 3.5</t>
  </si>
  <si>
    <t>Connection Fee Rate</t>
  </si>
  <si>
    <t xml:space="preserve"> Calculate the flow rate (aka Population Equivalent/PE)</t>
  </si>
  <si>
    <t>Step</t>
  </si>
  <si>
    <t>Task</t>
  </si>
  <si>
    <t>TOTAL ESTIMATED SANITARY SEWER FEES</t>
  </si>
  <si>
    <t>Connection permit fee costs are based on the UCSD permitting rates issued each May 1.  Rates go up 5-10% every year.  The values given here are estimates, but can and likely will vary at time of permitting.</t>
  </si>
  <si>
    <t>Allow time for sewer as-builts</t>
  </si>
  <si>
    <t>Laboratories or other uses</t>
  </si>
  <si>
    <t>*must be estimated by the customer / PSC. Contact Environmental Compliance</t>
  </si>
  <si>
    <t>Determine if the Interceptor Cost Recovery Fee (ICRF) and an IEPA Construction Permit will be required prior to start of construction (if PE ≥ 15.0)</t>
  </si>
  <si>
    <t>Estimate the connection permit fees based on the expected end date and PE calcualted (required for all projects, not just those with PE ≥ 15)</t>
  </si>
  <si>
    <t xml:space="preserve"> Step 1</t>
  </si>
  <si>
    <t>May 2032 - April 2033</t>
  </si>
  <si>
    <t>May 2033 - April 2034</t>
  </si>
  <si>
    <t>May 2034 - April 2035</t>
  </si>
  <si>
    <t>transients</t>
  </si>
  <si>
    <t>This usually takes a minimum of a month.  It can/has taken upwards of a year if the document management is not coordinated well.  Permit fees can go up if it takes too long to get this submitted.</t>
  </si>
  <si>
    <t>SANITARY SEWER FEE AND TIMELINE ESTIMATOR</t>
  </si>
  <si>
    <t>Is the PE at or above 15.0?  If yes, an ICRF fee and an IEPA construction Permit are required.</t>
  </si>
  <si>
    <t># of transients (Like spectators at a sporting facility)</t>
  </si>
  <si>
    <t>How many people will be in the facility when the rooms are full to occupancy? (This is not based on building square footage).</t>
  </si>
  <si>
    <t>Students: 15 gallons per person per day.  Includes lecture hall seats, study room and lounge seating.</t>
  </si>
  <si>
    <t>Office workers: 15 gallons per person per day.  Based on the number of actual office/cubicle spaces.</t>
  </si>
  <si>
    <t>Residents: 100 gallons per person per day. Based on number of beds.</t>
  </si>
  <si>
    <t>Transients: 5 gallons per person per day. Based on number of seats for spectators, etc.</t>
  </si>
  <si>
    <t>Construction End Date (choose)</t>
  </si>
  <si>
    <t>ICRF costs are based on the UCSD permitting rates issued each May 1.  Rates generally go up 5-10% every year.  The values given here will be best-guest estimates, but can and likely will vary at time of permitting.</t>
  </si>
  <si>
    <t>Estimate UCSD permitting time prior to building occupancy, but after completion of the sewer construction.  All required documents will be needed to get the permit issued before use.  Document submittal can drag out a permit for months, possibly causing the permit fees to increase if the timing hits just right. Connection permits cannot be issued and the sewer system cannot be used until the connection permit is issued. *Note: for small projects under 15 PE, connections permits can sometimes be issued prior to the end of construction.  Contact Environmental Compliance (Colleen Ruhter) to coordinate this process.</t>
  </si>
  <si>
    <t>Realize these timelines and fees are estimates.  Actual timeframes will vary with each project.  Actual PE values will be calculated by the PSC and confirmed by UCSD at the time of permit issuance.  These estimates should be considered with a contingency.</t>
  </si>
  <si>
    <r>
      <rPr>
        <b/>
        <sz val="11"/>
        <color theme="1"/>
        <rFont val="Aptos Narrow"/>
        <family val="2"/>
        <scheme val="minor"/>
      </rPr>
      <t xml:space="preserve">Cells can only be adjusted on the Short Form page. </t>
    </r>
    <r>
      <rPr>
        <sz val="11"/>
        <color theme="1"/>
        <rFont val="Aptos Narrow"/>
        <family val="2"/>
        <scheme val="minor"/>
      </rPr>
      <t xml:space="preserve"> If your project has uses other than those listed, contact Environmental Compliance for consultation.</t>
    </r>
  </si>
  <si>
    <t>Estimate the IEPA permitting time prior to construction to ensure project schedule is accurate.</t>
  </si>
  <si>
    <t>Estimate the UCSD connection permit fees based on the expected end date and PE calcualted (required for ALL projects with sewer connections.)</t>
  </si>
  <si>
    <t xml:space="preserve">Estimate UCSD permitting time prior to building occupancy, but after completion of the sewer construction.  </t>
  </si>
  <si>
    <t>*</t>
  </si>
  <si>
    <r>
      <t xml:space="preserve">Realize these timelines and fees are estimates.  Actual timeframes will be contingent on each project.  Actual PE values will be calculated by the PSC and confirmed by UCSD at the time of permit issuance.  </t>
    </r>
    <r>
      <rPr>
        <b/>
        <sz val="11"/>
        <color theme="1"/>
        <rFont val="Aptos Narrow"/>
        <family val="2"/>
        <scheme val="minor"/>
      </rPr>
      <t>The estimates in this spreadsheet should be considered with a contingency for changes.</t>
    </r>
  </si>
  <si>
    <t>Utilities signatures are required.</t>
  </si>
  <si>
    <t>PSC shall put together the application.  3 paper copies with 11x17 plans, application forms, specs, and the ICRF fee must be submitted to EC.</t>
  </si>
  <si>
    <t>ICRF fee is paid.</t>
  </si>
  <si>
    <t>If the PE is 15.0 or greater, the IEPA construction permit required will take about 4 months to obtain once submitted by the PSC.  Allow this time in the project schedule.</t>
  </si>
  <si>
    <t>*NOTE: If the connection permitting process takes long enough that the next permit fee increase happens (May 1 of any given year), the permit fees will increase.  If the connection permit fees have already been paid, but the permit is not yet issued, UCSD will require payment for the difference prior to permit approval.</t>
  </si>
  <si>
    <t>If your project will have a new or replacement sanitary sewer connection, or adds flow to an existing sanitary sewer connection (ie, a building expansion), it will need one or two sanitary sewer permits, depending on the volume of the sewer discharge associated with the project, and will therefore have one or two sanitary sewer permit fees.</t>
  </si>
  <si>
    <t>If you have any questions or need any help with planning for sanitary sewer permitting, please contact Colleen Ruhter cruhter@illinois.edu or the Environmental Compliance group ecs@illinois.edu</t>
  </si>
  <si>
    <t>4 months prior to Construction Start Date (choose)</t>
  </si>
  <si>
    <t>This fee is paid at the beginning of the construction permitting process, approximately 4 months before the permit is issued and construction can begin.</t>
  </si>
  <si>
    <t>SELECT</t>
  </si>
  <si>
    <t>ERROR</t>
  </si>
  <si>
    <r>
      <t xml:space="preserve">TOTAL </t>
    </r>
    <r>
      <rPr>
        <b/>
        <u/>
        <sz val="16"/>
        <color theme="1"/>
        <rFont val="Aptos Narrow"/>
        <family val="2"/>
        <scheme val="minor"/>
      </rPr>
      <t>ESTIMATED</t>
    </r>
    <r>
      <rPr>
        <b/>
        <sz val="16"/>
        <color theme="1"/>
        <rFont val="Aptos Narrow"/>
        <family val="2"/>
        <scheme val="minor"/>
      </rPr>
      <t xml:space="preserve"> SANITARY SEWER FEES
</t>
    </r>
    <r>
      <rPr>
        <sz val="10"/>
        <color theme="1"/>
        <rFont val="Aptos Narrow"/>
        <family val="2"/>
        <scheme val="minor"/>
      </rPr>
      <t>Fees accurate as of March 2026</t>
    </r>
  </si>
  <si>
    <r>
      <rPr>
        <b/>
        <sz val="11"/>
        <color theme="1"/>
        <rFont val="Aptos Narrow"/>
        <family val="2"/>
        <scheme val="minor"/>
      </rPr>
      <t xml:space="preserve">Directions: Only adjust the cells in grey.  If there are 0 persons for that category, please enter '0' in the cell to prevent calculation erros. </t>
    </r>
    <r>
      <rPr>
        <sz val="11"/>
        <color theme="1"/>
        <rFont val="Aptos Narrow"/>
        <family val="2"/>
        <scheme val="minor"/>
      </rPr>
      <t xml:space="preserve"> If your project has uses other than those listed, contact Environmental Compliance for consultation.  </t>
    </r>
    <r>
      <rPr>
        <b/>
        <sz val="11"/>
        <color theme="1"/>
        <rFont val="Aptos Narrow"/>
        <family val="2"/>
        <scheme val="minor"/>
      </rPr>
      <t>Choose the projected dates to incorporate annual fee increases.</t>
    </r>
    <r>
      <rPr>
        <sz val="11"/>
        <color theme="1"/>
        <rFont val="Aptos Narrow"/>
        <family val="2"/>
        <scheme val="minor"/>
      </rPr>
      <t xml:space="preserve"> A more thorough explanation of the calculations is on the Long Form page.  </t>
    </r>
    <r>
      <rPr>
        <b/>
        <sz val="11"/>
        <color theme="1"/>
        <rFont val="Aptos Narrow"/>
        <family val="2"/>
        <scheme val="minor"/>
      </rPr>
      <t>No data needs to be input into the Long Form Page.</t>
    </r>
    <r>
      <rPr>
        <sz val="11"/>
        <color theme="1"/>
        <rFont val="Aptos Narrow"/>
        <family val="2"/>
        <scheme val="minor"/>
      </rPr>
      <t xml:space="preserve"> </t>
    </r>
  </si>
  <si>
    <t>INPUT DATA</t>
  </si>
  <si>
    <t>POPULATION EQUIVALENT CALCULATOR AND SEWER FEE ESTIMATOR</t>
  </si>
  <si>
    <t>This sheet is locked.  Return to the "Short Form" to edit the calculations.  This sheet is for explanation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</si>
</sst>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Aptos Narrow"/>
      <family val="2"/>
      <scheme val="minor"/>
    </font>
    <font>
      <b/>
      <sz val="11"/>
      <color theme="1"/>
      <name val="Aptos Narrow"/>
      <family val="2"/>
      <scheme val="minor"/>
    </font>
    <font>
      <sz val="8"/>
      <name val="Aptos Narrow"/>
      <family val="2"/>
      <scheme val="minor"/>
    </font>
    <font>
      <b/>
      <sz val="16"/>
      <color rgb="FFFF0000"/>
      <name val="Aptos Narrow"/>
      <family val="2"/>
      <scheme val="minor"/>
    </font>
    <font>
      <b/>
      <sz val="16"/>
      <color theme="1"/>
      <name val="Aptos Narrow"/>
      <family val="2"/>
      <scheme val="minor"/>
    </font>
    <font>
      <sz val="9"/>
      <color theme="1"/>
      <name val="Aptos Narrow"/>
      <family val="2"/>
      <scheme val="minor"/>
    </font>
    <font>
      <b/>
      <u/>
      <sz val="16"/>
      <color theme="1"/>
      <name val="Aptos Narrow"/>
      <family val="2"/>
      <scheme val="minor"/>
    </font>
    <font>
      <sz val="10"/>
      <color theme="1"/>
      <name val="Aptos Narrow"/>
      <family val="2"/>
      <scheme val="minor"/>
    </font>
    <font>
      <b/>
      <sz val="11"/>
      <color rgb="FFC00000"/>
      <name val="Aptos Narrow"/>
      <family val="2"/>
      <scheme val="minor"/>
    </font>
    <font>
      <b/>
      <sz val="16"/>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3" tint="0.89999084444715716"/>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1" fillId="0" borderId="0" xfId="0" applyFont="1"/>
    <xf numFmtId="6" fontId="0" fillId="0" borderId="0" xfId="0" applyNumberFormat="1"/>
    <xf numFmtId="0" fontId="0" fillId="0" borderId="11" xfId="0" applyBorder="1"/>
    <xf numFmtId="0" fontId="3" fillId="0" borderId="0" xfId="0" applyFont="1" applyAlignment="1">
      <alignment horizontal="center" wrapText="1"/>
    </xf>
    <xf numFmtId="0" fontId="1" fillId="3" borderId="8" xfId="0" applyFont="1" applyFill="1" applyBorder="1"/>
    <xf numFmtId="0" fontId="0" fillId="3" borderId="10" xfId="0" applyFill="1" applyBorder="1"/>
    <xf numFmtId="0" fontId="0" fillId="3" borderId="5" xfId="0" applyFill="1" applyBorder="1" applyAlignment="1">
      <alignment horizontal="right"/>
    </xf>
    <xf numFmtId="0" fontId="0" fillId="3" borderId="12" xfId="0" applyFill="1" applyBorder="1"/>
    <xf numFmtId="0" fontId="1" fillId="4" borderId="8" xfId="0" applyFont="1" applyFill="1" applyBorder="1"/>
    <xf numFmtId="0" fontId="1" fillId="4" borderId="1" xfId="0" applyFont="1" applyFill="1" applyBorder="1"/>
    <xf numFmtId="0" fontId="0" fillId="4" borderId="10" xfId="0" applyFill="1" applyBorder="1"/>
    <xf numFmtId="0" fontId="0" fillId="4" borderId="5" xfId="0" applyFill="1" applyBorder="1"/>
    <xf numFmtId="0" fontId="0" fillId="4" borderId="12" xfId="0" applyFill="1" applyBorder="1"/>
    <xf numFmtId="0" fontId="0" fillId="3" borderId="5" xfId="0" applyFill="1" applyBorder="1"/>
    <xf numFmtId="0" fontId="0" fillId="3" borderId="5" xfId="0" applyFill="1" applyBorder="1" applyAlignment="1">
      <alignment wrapText="1"/>
    </xf>
    <xf numFmtId="0" fontId="0" fillId="3" borderId="6" xfId="0" applyFill="1" applyBorder="1" applyAlignment="1">
      <alignment wrapText="1"/>
    </xf>
    <xf numFmtId="0" fontId="1" fillId="3" borderId="2" xfId="0" applyFont="1" applyFill="1" applyBorder="1"/>
    <xf numFmtId="164" fontId="0" fillId="3" borderId="6" xfId="0" applyNumberFormat="1" applyFill="1" applyBorder="1"/>
    <xf numFmtId="1" fontId="0" fillId="3" borderId="6" xfId="0" applyNumberFormat="1" applyFill="1" applyBorder="1" applyAlignment="1">
      <alignment wrapText="1"/>
    </xf>
    <xf numFmtId="0" fontId="0" fillId="3" borderId="8" xfId="0" applyFill="1" applyBorder="1"/>
    <xf numFmtId="0" fontId="0" fillId="3" borderId="0" xfId="0" applyFill="1" applyAlignment="1">
      <alignment horizontal="left" wrapText="1"/>
    </xf>
    <xf numFmtId="0" fontId="0" fillId="3" borderId="11" xfId="0" applyFill="1" applyBorder="1" applyAlignment="1">
      <alignment horizontal="left" wrapText="1"/>
    </xf>
    <xf numFmtId="0" fontId="0" fillId="3" borderId="0" xfId="0" applyFill="1"/>
    <xf numFmtId="0" fontId="0" fillId="3" borderId="11" xfId="0" applyFill="1" applyBorder="1"/>
    <xf numFmtId="0" fontId="1" fillId="3" borderId="3" xfId="0" applyFont="1" applyFill="1" applyBorder="1"/>
    <xf numFmtId="0" fontId="0" fillId="4" borderId="0" xfId="0" applyFill="1" applyAlignment="1">
      <alignment horizontal="left" wrapText="1"/>
    </xf>
    <xf numFmtId="0" fontId="0" fillId="4" borderId="11" xfId="0" applyFill="1" applyBorder="1" applyAlignment="1">
      <alignment horizontal="left" wrapText="1"/>
    </xf>
    <xf numFmtId="0" fontId="0" fillId="4" borderId="0" xfId="0" applyFill="1"/>
    <xf numFmtId="0" fontId="1" fillId="4" borderId="7" xfId="0" applyFont="1" applyFill="1" applyBorder="1"/>
    <xf numFmtId="0" fontId="0" fillId="4" borderId="7" xfId="0" applyFill="1" applyBorder="1"/>
    <xf numFmtId="0" fontId="0" fillId="4" borderId="9" xfId="0" applyFill="1" applyBorder="1"/>
    <xf numFmtId="0" fontId="0" fillId="4" borderId="5" xfId="0" applyFill="1" applyBorder="1" applyAlignment="1">
      <alignment horizontal="right"/>
    </xf>
    <xf numFmtId="0" fontId="1" fillId="4" borderId="3" xfId="0" applyFont="1" applyFill="1" applyBorder="1"/>
    <xf numFmtId="0" fontId="1" fillId="4" borderId="4" xfId="0" applyFont="1" applyFill="1" applyBorder="1" applyAlignment="1">
      <alignment horizontal="right"/>
    </xf>
    <xf numFmtId="0" fontId="1" fillId="3" borderId="4" xfId="0" applyFont="1" applyFill="1" applyBorder="1"/>
    <xf numFmtId="164" fontId="0" fillId="2" borderId="5" xfId="0" applyNumberFormat="1" applyFill="1" applyBorder="1" applyProtection="1">
      <protection locked="0"/>
    </xf>
    <xf numFmtId="0" fontId="0" fillId="3" borderId="5" xfId="0" applyFill="1" applyBorder="1" applyAlignment="1">
      <alignment horizontal="right" vertical="top"/>
    </xf>
    <xf numFmtId="0" fontId="1" fillId="4" borderId="6" xfId="0" applyFont="1" applyFill="1" applyBorder="1"/>
    <xf numFmtId="0" fontId="5" fillId="0" borderId="0" xfId="0" applyFont="1" applyAlignment="1">
      <alignment horizontal="left" wrapText="1"/>
    </xf>
    <xf numFmtId="0" fontId="4" fillId="0" borderId="0" xfId="0" applyFont="1" applyAlignment="1">
      <alignment horizontal="center"/>
    </xf>
    <xf numFmtId="0" fontId="0" fillId="4" borderId="8" xfId="0" applyFill="1" applyBorder="1" applyAlignment="1">
      <alignment horizontal="left" wrapText="1"/>
    </xf>
    <xf numFmtId="0" fontId="0" fillId="4" borderId="7" xfId="0" applyFill="1" applyBorder="1" applyAlignment="1">
      <alignment horizontal="left" wrapText="1"/>
    </xf>
    <xf numFmtId="0" fontId="0" fillId="4" borderId="12" xfId="0" applyFill="1" applyBorder="1" applyAlignment="1">
      <alignment horizontal="left" wrapText="1"/>
    </xf>
    <xf numFmtId="0" fontId="0" fillId="4" borderId="13" xfId="0" applyFill="1" applyBorder="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1" fillId="3" borderId="7" xfId="0" applyFont="1" applyFill="1" applyBorder="1" applyAlignment="1">
      <alignment horizontal="left" wrapText="1"/>
    </xf>
    <xf numFmtId="0" fontId="1" fillId="3" borderId="9" xfId="0" applyFont="1" applyFill="1" applyBorder="1" applyAlignment="1">
      <alignment horizontal="left" wrapText="1"/>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4" xfId="0" applyFill="1" applyBorder="1" applyAlignment="1">
      <alignment horizontal="left" wrapText="1"/>
    </xf>
    <xf numFmtId="0" fontId="1" fillId="3" borderId="2" xfId="0" applyFont="1" applyFill="1" applyBorder="1" applyAlignment="1">
      <alignment wrapText="1"/>
    </xf>
    <xf numFmtId="0" fontId="1" fillId="3" borderId="4" xfId="0" applyFont="1" applyFill="1" applyBorder="1" applyAlignment="1">
      <alignment wrapText="1"/>
    </xf>
    <xf numFmtId="164" fontId="1" fillId="3" borderId="2" xfId="0" applyNumberFormat="1" applyFont="1" applyFill="1" applyBorder="1" applyAlignment="1">
      <alignment horizontal="right"/>
    </xf>
    <xf numFmtId="164" fontId="1" fillId="3" borderId="4" xfId="0" applyNumberFormat="1" applyFont="1" applyFill="1" applyBorder="1" applyAlignment="1">
      <alignment horizontal="right"/>
    </xf>
    <xf numFmtId="0" fontId="0" fillId="3" borderId="5" xfId="0" applyFill="1" applyBorder="1" applyAlignment="1">
      <alignment horizontal="right" wrapText="1"/>
    </xf>
    <xf numFmtId="0" fontId="1" fillId="4" borderId="7" xfId="0" applyFont="1" applyFill="1" applyBorder="1" applyAlignment="1">
      <alignment horizontal="left" wrapText="1"/>
    </xf>
    <xf numFmtId="0" fontId="1" fillId="4" borderId="9" xfId="0" applyFont="1" applyFill="1" applyBorder="1" applyAlignment="1">
      <alignment horizontal="left" wrapText="1"/>
    </xf>
    <xf numFmtId="0" fontId="0" fillId="3" borderId="0" xfId="0" applyFill="1" applyAlignment="1">
      <alignment horizontal="left" wrapText="1"/>
    </xf>
    <xf numFmtId="0" fontId="0" fillId="3" borderId="11" xfId="0" applyFill="1" applyBorder="1" applyAlignment="1">
      <alignment horizontal="left" wrapText="1"/>
    </xf>
    <xf numFmtId="0" fontId="0" fillId="4" borderId="5" xfId="0" applyFill="1" applyBorder="1" applyAlignment="1">
      <alignment horizontal="left" wrapText="1"/>
    </xf>
    <xf numFmtId="0" fontId="0" fillId="0" borderId="0" xfId="0" applyAlignment="1">
      <alignment horizontal="left" wrapText="1"/>
    </xf>
    <xf numFmtId="0" fontId="0" fillId="4" borderId="0" xfId="0" applyFill="1" applyAlignment="1">
      <alignment horizontal="left" wrapText="1"/>
    </xf>
    <xf numFmtId="0" fontId="0" fillId="4" borderId="11" xfId="0" applyFill="1" applyBorder="1" applyAlignment="1">
      <alignment horizontal="left" wrapText="1"/>
    </xf>
    <xf numFmtId="0" fontId="0" fillId="4" borderId="14" xfId="0" applyFill="1" applyBorder="1" applyAlignment="1">
      <alignment horizontal="left"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164" fontId="6" fillId="4" borderId="17" xfId="0" applyNumberFormat="1" applyFont="1" applyFill="1" applyBorder="1" applyAlignment="1">
      <alignment horizontal="center" vertical="center" wrapText="1"/>
    </xf>
    <xf numFmtId="164" fontId="6" fillId="4" borderId="18" xfId="0" applyNumberFormat="1" applyFont="1" applyFill="1" applyBorder="1" applyAlignment="1">
      <alignment horizontal="center" vertical="center" wrapText="1"/>
    </xf>
    <xf numFmtId="0" fontId="4" fillId="3" borderId="2" xfId="0" applyFont="1" applyFill="1" applyBorder="1" applyAlignment="1">
      <alignment horizontal="left" wrapText="1"/>
    </xf>
    <xf numFmtId="0" fontId="4" fillId="3" borderId="3" xfId="0" applyFont="1" applyFill="1" applyBorder="1" applyAlignment="1">
      <alignment horizontal="left" wrapText="1"/>
    </xf>
    <xf numFmtId="164" fontId="4" fillId="3" borderId="3" xfId="0" applyNumberFormat="1" applyFont="1" applyFill="1" applyBorder="1" applyAlignment="1">
      <alignment horizontal="right" wrapText="1"/>
    </xf>
    <xf numFmtId="0" fontId="4" fillId="3" borderId="4" xfId="0" applyFont="1" applyFill="1" applyBorder="1" applyAlignment="1">
      <alignment horizontal="right" wrapText="1"/>
    </xf>
    <xf numFmtId="0" fontId="8" fillId="3" borderId="5" xfId="0" applyFont="1" applyFill="1" applyBorder="1" applyAlignment="1">
      <alignment horizontal="right" wrapText="1"/>
    </xf>
    <xf numFmtId="0" fontId="8" fillId="2" borderId="5" xfId="0" applyFont="1" applyFill="1" applyBorder="1" applyAlignment="1">
      <alignment horizontal="left" vertical="top"/>
    </xf>
    <xf numFmtId="0" fontId="8" fillId="2" borderId="5" xfId="0" applyFont="1" applyFill="1" applyBorder="1" applyAlignment="1" applyProtection="1">
      <alignment horizontal="left"/>
      <protection locked="0"/>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164" fontId="9" fillId="3" borderId="3" xfId="0" applyNumberFormat="1" applyFont="1" applyFill="1" applyBorder="1" applyAlignment="1">
      <alignment horizontal="right" wrapText="1"/>
    </xf>
    <xf numFmtId="0" fontId="9" fillId="3" borderId="4" xfId="0" applyFont="1" applyFill="1" applyBorder="1" applyAlignment="1">
      <alignment horizontal="right" wrapText="1"/>
    </xf>
    <xf numFmtId="0" fontId="8" fillId="3" borderId="5" xfId="0" applyFont="1" applyFill="1" applyBorder="1" applyAlignment="1">
      <alignment horizontal="right"/>
    </xf>
    <xf numFmtId="164" fontId="8" fillId="3" borderId="5" xfId="0" applyNumberFormat="1" applyFont="1" applyFill="1" applyBorder="1"/>
    <xf numFmtId="164" fontId="9" fillId="4" borderId="17" xfId="0" applyNumberFormat="1" applyFont="1" applyFill="1" applyBorder="1" applyAlignment="1">
      <alignment horizontal="center" vertical="center" wrapText="1"/>
    </xf>
    <xf numFmtId="164" fontId="9" fillId="4" borderId="18" xfId="0" applyNumberFormat="1" applyFont="1" applyFill="1" applyBorder="1" applyAlignment="1">
      <alignment horizontal="center" vertical="center" wrapText="1"/>
    </xf>
  </cellXfs>
  <cellStyles count="1">
    <cellStyle name="Normal" xfId="0" builtinId="0"/>
  </cellStyles>
  <dxfs count="2">
    <dxf>
      <font>
        <b/>
        <i/>
        <color rgb="FFC00000"/>
      </font>
    </dxf>
    <dxf>
      <font>
        <b/>
        <i/>
        <color rgb="FFC0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462A-D481-42E4-B0B2-3DB1D06C7BD5}">
  <sheetPr>
    <pageSetUpPr fitToPage="1"/>
  </sheetPr>
  <dimension ref="B1:H35"/>
  <sheetViews>
    <sheetView tabSelected="1" view="pageBreakPreview" zoomScale="85" zoomScaleNormal="100" zoomScaleSheetLayoutView="85" workbookViewId="0">
      <selection activeCell="C30" sqref="C30:G30"/>
    </sheetView>
  </sheetViews>
  <sheetFormatPr defaultRowHeight="15" x14ac:dyDescent="0.25"/>
  <cols>
    <col min="2" max="2" width="7.28515625" customWidth="1"/>
    <col min="3" max="3" width="26.140625" customWidth="1"/>
    <col min="4" max="4" width="19.28515625" customWidth="1"/>
    <col min="5" max="5" width="12.7109375" customWidth="1"/>
    <col min="6" max="6" width="27" customWidth="1"/>
  </cols>
  <sheetData>
    <row r="1" spans="2:8" ht="21" x14ac:dyDescent="0.35">
      <c r="B1" s="40" t="s">
        <v>98</v>
      </c>
      <c r="C1" s="40"/>
      <c r="D1" s="40"/>
      <c r="E1" s="40"/>
      <c r="F1" s="40"/>
      <c r="G1" s="40"/>
    </row>
    <row r="2" spans="2:8" ht="27.75" customHeight="1" x14ac:dyDescent="0.25">
      <c r="B2" s="39" t="s">
        <v>90</v>
      </c>
      <c r="C2" s="39"/>
      <c r="D2" s="39"/>
      <c r="E2" s="39"/>
      <c r="F2" s="39"/>
      <c r="G2" s="39"/>
    </row>
    <row r="3" spans="2:8" ht="15.75" thickBot="1" x14ac:dyDescent="0.3"/>
    <row r="4" spans="2:8" ht="76.5" customHeight="1" x14ac:dyDescent="0.35">
      <c r="B4" s="41" t="s">
        <v>89</v>
      </c>
      <c r="C4" s="42"/>
      <c r="D4" s="42"/>
      <c r="E4" s="42"/>
      <c r="F4" s="66" t="s">
        <v>95</v>
      </c>
      <c r="G4" s="67"/>
      <c r="H4" s="4"/>
    </row>
    <row r="5" spans="2:8" ht="92.25" customHeight="1" thickBot="1" x14ac:dyDescent="0.3">
      <c r="B5" s="43" t="s">
        <v>96</v>
      </c>
      <c r="C5" s="44"/>
      <c r="D5" s="44"/>
      <c r="E5" s="44"/>
      <c r="F5" s="68" t="e">
        <f>F33</f>
        <v>#VALUE!</v>
      </c>
      <c r="G5" s="69"/>
    </row>
    <row r="7" spans="2:8" x14ac:dyDescent="0.25">
      <c r="B7" s="5" t="s">
        <v>60</v>
      </c>
      <c r="C7" s="47" t="s">
        <v>4</v>
      </c>
      <c r="D7" s="47"/>
      <c r="E7" s="47"/>
      <c r="F7" s="47"/>
      <c r="G7" s="48"/>
    </row>
    <row r="8" spans="2:8" x14ac:dyDescent="0.25">
      <c r="B8" s="6"/>
      <c r="C8" s="7" t="s">
        <v>9</v>
      </c>
      <c r="D8" s="7" t="s">
        <v>14</v>
      </c>
      <c r="E8" s="7" t="s">
        <v>10</v>
      </c>
      <c r="F8" s="7" t="s">
        <v>11</v>
      </c>
      <c r="G8" s="7" t="s">
        <v>12</v>
      </c>
    </row>
    <row r="9" spans="2:8" x14ac:dyDescent="0.25">
      <c r="B9" s="6"/>
      <c r="C9" s="7" t="s">
        <v>46</v>
      </c>
      <c r="D9" s="76" t="s">
        <v>97</v>
      </c>
      <c r="E9" s="7">
        <v>15</v>
      </c>
      <c r="F9" s="7" t="e">
        <f>D9*E9</f>
        <v>#VALUE!</v>
      </c>
      <c r="G9" s="7" t="e">
        <f>F9/100</f>
        <v>#VALUE!</v>
      </c>
    </row>
    <row r="10" spans="2:8" x14ac:dyDescent="0.25">
      <c r="B10" s="6"/>
      <c r="C10" s="7" t="s">
        <v>13</v>
      </c>
      <c r="D10" s="76" t="s">
        <v>97</v>
      </c>
      <c r="E10" s="7">
        <v>100</v>
      </c>
      <c r="F10" s="7" t="e">
        <f t="shared" ref="F10:F11" si="0">D10*E10</f>
        <v>#VALUE!</v>
      </c>
      <c r="G10" s="7" t="e">
        <f t="shared" ref="G10:G11" si="1">F10/100</f>
        <v>#VALUE!</v>
      </c>
    </row>
    <row r="11" spans="2:8" x14ac:dyDescent="0.25">
      <c r="B11" s="6"/>
      <c r="C11" s="7" t="s">
        <v>64</v>
      </c>
      <c r="D11" s="76" t="s">
        <v>97</v>
      </c>
      <c r="E11" s="7">
        <v>5</v>
      </c>
      <c r="F11" s="7" t="e">
        <f t="shared" si="0"/>
        <v>#VALUE!</v>
      </c>
      <c r="G11" s="7" t="e">
        <f t="shared" si="1"/>
        <v>#VALUE!</v>
      </c>
    </row>
    <row r="12" spans="2:8" ht="30.75" customHeight="1" thickBot="1" x14ac:dyDescent="0.3">
      <c r="B12" s="6"/>
      <c r="C12" s="7" t="s">
        <v>56</v>
      </c>
      <c r="D12" s="75" t="s">
        <v>82</v>
      </c>
      <c r="E12" s="74" t="s">
        <v>57</v>
      </c>
      <c r="F12" s="56"/>
      <c r="G12" s="7"/>
    </row>
    <row r="13" spans="2:8" ht="15.75" thickBot="1" x14ac:dyDescent="0.3">
      <c r="B13" s="6"/>
      <c r="C13" s="17" t="s">
        <v>15</v>
      </c>
      <c r="D13" s="25"/>
      <c r="E13" s="25"/>
      <c r="F13" s="25"/>
      <c r="G13" s="35" t="e">
        <f>IF(SUM(G9:G12)&lt;3.5,3.5,SUM(G9:G12))</f>
        <v>#VALUE!</v>
      </c>
    </row>
    <row r="14" spans="2:8" ht="31.5" customHeight="1" x14ac:dyDescent="0.25">
      <c r="B14" s="8"/>
      <c r="C14" s="45" t="s">
        <v>48</v>
      </c>
      <c r="D14" s="45"/>
      <c r="E14" s="45"/>
      <c r="F14" s="45"/>
      <c r="G14" s="46"/>
    </row>
    <row r="15" spans="2:8" ht="15.75" thickBot="1" x14ac:dyDescent="0.3"/>
    <row r="16" spans="2:8" ht="15.75" thickBot="1" x14ac:dyDescent="0.3">
      <c r="B16" s="38">
        <v>2</v>
      </c>
      <c r="C16" s="10" t="s">
        <v>67</v>
      </c>
      <c r="D16" s="33"/>
      <c r="E16" s="33"/>
      <c r="F16" s="33"/>
      <c r="G16" s="34" t="e">
        <f>IF(G13&gt;=15,"YES", "NO")</f>
        <v>#VALUE!</v>
      </c>
    </row>
    <row r="18" spans="2:7" ht="15.75" thickBot="1" x14ac:dyDescent="0.3">
      <c r="B18" s="5">
        <v>3</v>
      </c>
      <c r="C18" s="47" t="s">
        <v>28</v>
      </c>
      <c r="D18" s="47"/>
      <c r="E18" s="47"/>
      <c r="F18" s="47"/>
      <c r="G18" s="48"/>
    </row>
    <row r="19" spans="2:7" ht="45.75" thickBot="1" x14ac:dyDescent="0.3">
      <c r="B19" s="6"/>
      <c r="C19" s="14" t="s">
        <v>17</v>
      </c>
      <c r="D19" s="15" t="s">
        <v>91</v>
      </c>
      <c r="E19" s="16" t="s">
        <v>24</v>
      </c>
      <c r="F19" s="17" t="s">
        <v>25</v>
      </c>
      <c r="G19" s="35"/>
    </row>
    <row r="20" spans="2:7" ht="15.75" thickBot="1" x14ac:dyDescent="0.3">
      <c r="B20" s="8"/>
      <c r="C20" s="14" t="e">
        <f>IF(G13&lt;15,"NA",G13)</f>
        <v>#VALUE!</v>
      </c>
      <c r="D20" s="36" t="s">
        <v>93</v>
      </c>
      <c r="E20" s="18" t="str">
        <f>IF(D20='Fee Estimations'!A4,'Fee Estimations'!B4,IF(D20='Fee Estimations'!A5,'Fee Estimations'!B5,IF(D20='Fee Estimations'!A6,'Fee Estimations'!B6,IF(D20='Fee Estimations'!A7,'Fee Estimations'!B7,IF(D20='Fee Estimations'!A8,'Fee Estimations'!B8,IF(D20='Fee Estimations'!A9,'Fee Estimations'!B9,IF(D20='Fee Estimations'!A10,'Fee Estimations'!B10,"INVALID ANSWER")))))))</f>
        <v>ERROR</v>
      </c>
      <c r="F20" s="54" t="e">
        <f>ROUND((IF(C20="NA","0",C20*E20)),-2)</f>
        <v>#VALUE!</v>
      </c>
      <c r="G20" s="55"/>
    </row>
    <row r="22" spans="2:7" ht="15.75" thickBot="1" x14ac:dyDescent="0.3">
      <c r="B22" s="9">
        <v>4</v>
      </c>
      <c r="C22" s="57" t="s">
        <v>79</v>
      </c>
      <c r="D22" s="57"/>
      <c r="E22" s="57"/>
      <c r="F22" s="57"/>
      <c r="G22" s="58"/>
    </row>
    <row r="23" spans="2:7" ht="31.5" customHeight="1" thickBot="1" x14ac:dyDescent="0.3">
      <c r="B23" s="13"/>
      <c r="C23" s="49" t="s">
        <v>87</v>
      </c>
      <c r="D23" s="50"/>
      <c r="E23" s="50"/>
      <c r="F23" s="50"/>
      <c r="G23" s="51"/>
    </row>
    <row r="24" spans="2:7" ht="18" customHeight="1" x14ac:dyDescent="0.25"/>
    <row r="25" spans="2:7" ht="30" customHeight="1" thickBot="1" x14ac:dyDescent="0.3">
      <c r="B25" s="5">
        <v>5</v>
      </c>
      <c r="C25" s="47" t="s">
        <v>80</v>
      </c>
      <c r="D25" s="47"/>
      <c r="E25" s="47"/>
      <c r="F25" s="47"/>
      <c r="G25" s="48"/>
    </row>
    <row r="26" spans="2:7" ht="31.5" customHeight="1" thickBot="1" x14ac:dyDescent="0.3">
      <c r="B26" s="6"/>
      <c r="C26" s="14" t="s">
        <v>17</v>
      </c>
      <c r="D26" s="15" t="s">
        <v>74</v>
      </c>
      <c r="E26" s="19" t="s">
        <v>49</v>
      </c>
      <c r="F26" s="52" t="s">
        <v>45</v>
      </c>
      <c r="G26" s="53"/>
    </row>
    <row r="27" spans="2:7" ht="18.75" customHeight="1" thickBot="1" x14ac:dyDescent="0.3">
      <c r="B27" s="8"/>
      <c r="C27" s="14" t="e">
        <f>IF(G13&lt;3.5,3.5,G13)</f>
        <v>#VALUE!</v>
      </c>
      <c r="D27" s="36" t="s">
        <v>93</v>
      </c>
      <c r="E27" s="18" t="str">
        <f>IF(D27='Fee Estimations'!A4,'Fee Estimations'!C4,IF(D27='Fee Estimations'!A5,'Fee Estimations'!C5,IF(D27='Fee Estimations'!A6,'Fee Estimations'!C6,IF(D27='Fee Estimations'!A7,'Fee Estimations'!C7,IF(D27='Fee Estimations'!A8,'Fee Estimations'!C8,IF(D27='Fee Estimations'!A9,'Fee Estimations'!C9,IF(D27='Fee Estimations'!A10,'Fee Estimations'!C10,IF(D27='Fee Estimations'!A11,'Fee Estimations'!C11,IF(D27='Fee Estimations'!A12,'Fee Estimations'!C12,IF(D27='Fee Estimations'!A13,'Fee Estimations'!C13,"INVALID ANSWER"))))))))))</f>
        <v>ERROR</v>
      </c>
      <c r="F27" s="54" t="e">
        <f>ROUND(C27*E27,-2)</f>
        <v>#VALUE!</v>
      </c>
      <c r="G27" s="55"/>
    </row>
    <row r="29" spans="2:7" ht="31.5" customHeight="1" thickBot="1" x14ac:dyDescent="0.3">
      <c r="B29" s="9">
        <v>6</v>
      </c>
      <c r="C29" s="57" t="s">
        <v>81</v>
      </c>
      <c r="D29" s="57"/>
      <c r="E29" s="57"/>
      <c r="F29" s="57"/>
      <c r="G29" s="58"/>
    </row>
    <row r="30" spans="2:7" ht="31.5" customHeight="1" thickBot="1" x14ac:dyDescent="0.3">
      <c r="B30" s="13"/>
      <c r="C30" s="49" t="s">
        <v>65</v>
      </c>
      <c r="D30" s="50"/>
      <c r="E30" s="50"/>
      <c r="F30" s="50"/>
      <c r="G30" s="51"/>
    </row>
    <row r="31" spans="2:7" x14ac:dyDescent="0.25">
      <c r="G31" s="3"/>
    </row>
    <row r="32" spans="2:7" ht="47.25" customHeight="1" thickBot="1" x14ac:dyDescent="0.3">
      <c r="B32" s="20">
        <v>7</v>
      </c>
      <c r="C32" s="47" t="s">
        <v>77</v>
      </c>
      <c r="D32" s="47"/>
      <c r="E32" s="47"/>
      <c r="F32" s="47"/>
      <c r="G32" s="48"/>
    </row>
    <row r="33" spans="2:7" ht="21.75" thickBot="1" x14ac:dyDescent="0.4">
      <c r="B33" s="6"/>
      <c r="C33" s="70" t="s">
        <v>53</v>
      </c>
      <c r="D33" s="71"/>
      <c r="E33" s="71"/>
      <c r="F33" s="72" t="e">
        <f>F27+F20</f>
        <v>#VALUE!</v>
      </c>
      <c r="G33" s="73"/>
    </row>
    <row r="34" spans="2:7" ht="30.75" customHeight="1" x14ac:dyDescent="0.25">
      <c r="B34" s="8"/>
      <c r="C34" s="45" t="s">
        <v>40</v>
      </c>
      <c r="D34" s="45"/>
      <c r="E34" s="45"/>
      <c r="F34" s="45"/>
      <c r="G34" s="46"/>
    </row>
    <row r="35" spans="2:7" ht="30.75" customHeight="1" x14ac:dyDescent="0.25"/>
  </sheetData>
  <sheetProtection sheet="1" objects="1" scenarios="1"/>
  <mergeCells count="22">
    <mergeCell ref="E12:F12"/>
    <mergeCell ref="C7:G7"/>
    <mergeCell ref="C29:G29"/>
    <mergeCell ref="C23:G23"/>
    <mergeCell ref="C18:G18"/>
    <mergeCell ref="F20:G20"/>
    <mergeCell ref="C22:G22"/>
    <mergeCell ref="B2:G2"/>
    <mergeCell ref="B1:G1"/>
    <mergeCell ref="B4:E4"/>
    <mergeCell ref="B5:E5"/>
    <mergeCell ref="F4:G4"/>
    <mergeCell ref="C14:G14"/>
    <mergeCell ref="F5:G5"/>
    <mergeCell ref="C32:G32"/>
    <mergeCell ref="C33:E33"/>
    <mergeCell ref="F33:G33"/>
    <mergeCell ref="C34:G34"/>
    <mergeCell ref="C30:G30"/>
    <mergeCell ref="C25:G25"/>
    <mergeCell ref="F26:G26"/>
    <mergeCell ref="F27:G27"/>
  </mergeCells>
  <conditionalFormatting sqref="D20 D27">
    <cfRule type="containsText" dxfId="1" priority="2" operator="containsText" text="SELECT">
      <formula>NOT(ISERROR(SEARCH("SELECT",D20)))</formula>
    </cfRule>
  </conditionalFormatting>
  <conditionalFormatting sqref="D9:D11">
    <cfRule type="containsText" dxfId="0" priority="1" operator="containsText" text="ENTER">
      <formula>NOT(ISERROR(SEARCH("ENTER",D9)))</formula>
    </cfRule>
  </conditionalFormatting>
  <printOptions horizontalCentered="1"/>
  <pageMargins left="0.5" right="0.5" top="0.5" bottom="0.5" header="0.3" footer="0.3"/>
  <pageSetup scale="8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FBF14C4-1708-40C1-B362-8AE7B8DF7367}">
          <x14:formula1>
            <xm:f>'Fee Estimations'!$A$4:$A$13</xm:f>
          </x14:formula1>
          <xm:sqref>D27</xm:sqref>
        </x14:dataValidation>
        <x14:dataValidation type="list" allowBlank="1" showInputMessage="1" showErrorMessage="1" xr:uid="{91091B20-0DFE-4BD2-AF8B-6C1C2117E31A}">
          <x14:formula1>
            <xm:f>'Fee Estimations'!$A$4:$A$10</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14CFA-4137-4DE9-930A-496997B85E5E}">
  <dimension ref="B1:M78"/>
  <sheetViews>
    <sheetView workbookViewId="0">
      <selection activeCell="B3" sqref="B3:G3"/>
    </sheetView>
  </sheetViews>
  <sheetFormatPr defaultRowHeight="15" x14ac:dyDescent="0.25"/>
  <cols>
    <col min="2" max="2" width="7.28515625" customWidth="1"/>
    <col min="3" max="3" width="26.140625" customWidth="1"/>
    <col min="4" max="4" width="19.28515625" customWidth="1"/>
    <col min="5" max="5" width="12.7109375" customWidth="1"/>
    <col min="6" max="6" width="27" customWidth="1"/>
  </cols>
  <sheetData>
    <row r="1" spans="2:7" ht="21" x14ac:dyDescent="0.35">
      <c r="B1" s="40" t="s">
        <v>66</v>
      </c>
      <c r="C1" s="40"/>
      <c r="D1" s="40"/>
      <c r="E1" s="40"/>
      <c r="F1" s="40"/>
      <c r="G1" s="40"/>
    </row>
    <row r="2" spans="2:7" ht="28.5" customHeight="1" x14ac:dyDescent="0.25">
      <c r="B2" s="39" t="s">
        <v>90</v>
      </c>
      <c r="C2" s="39"/>
      <c r="D2" s="39"/>
      <c r="E2" s="39"/>
      <c r="F2" s="39"/>
      <c r="G2" s="39"/>
    </row>
    <row r="3" spans="2:7" x14ac:dyDescent="0.25">
      <c r="B3" s="39" t="s">
        <v>99</v>
      </c>
      <c r="C3" s="39"/>
      <c r="D3" s="39"/>
      <c r="E3" s="39"/>
      <c r="F3" s="39"/>
      <c r="G3" s="39"/>
    </row>
    <row r="4" spans="2:7" ht="15.75" thickBot="1" x14ac:dyDescent="0.3"/>
    <row r="5" spans="2:7" ht="76.5" customHeight="1" x14ac:dyDescent="0.25">
      <c r="B5" s="41" t="s">
        <v>89</v>
      </c>
      <c r="C5" s="42"/>
      <c r="D5" s="42"/>
      <c r="E5" s="42"/>
      <c r="F5" s="66" t="s">
        <v>95</v>
      </c>
      <c r="G5" s="67"/>
    </row>
    <row r="6" spans="2:7" ht="48.75" customHeight="1" thickBot="1" x14ac:dyDescent="0.3">
      <c r="B6" s="43" t="s">
        <v>78</v>
      </c>
      <c r="C6" s="44"/>
      <c r="D6" s="44"/>
      <c r="E6" s="44"/>
      <c r="F6" s="83" t="e">
        <f>'Sewer Fee Estimator Short Form '!F5</f>
        <v>#VALUE!</v>
      </c>
      <c r="G6" s="84"/>
    </row>
    <row r="8" spans="2:7" x14ac:dyDescent="0.25">
      <c r="B8" s="1" t="s">
        <v>0</v>
      </c>
    </row>
    <row r="9" spans="2:7" x14ac:dyDescent="0.25">
      <c r="B9" s="32" t="s">
        <v>51</v>
      </c>
      <c r="C9" s="61" t="s">
        <v>52</v>
      </c>
      <c r="D9" s="61"/>
      <c r="E9" s="61"/>
      <c r="F9" s="61"/>
      <c r="G9" s="61"/>
    </row>
    <row r="10" spans="2:7" x14ac:dyDescent="0.25">
      <c r="B10" s="12">
        <v>1</v>
      </c>
      <c r="C10" s="61" t="s">
        <v>50</v>
      </c>
      <c r="D10" s="61"/>
      <c r="E10" s="61"/>
      <c r="F10" s="61"/>
      <c r="G10" s="61"/>
    </row>
    <row r="11" spans="2:7" ht="32.25" customHeight="1" x14ac:dyDescent="0.25">
      <c r="B11" s="12">
        <v>2</v>
      </c>
      <c r="C11" s="61" t="s">
        <v>58</v>
      </c>
      <c r="D11" s="61"/>
      <c r="E11" s="61"/>
      <c r="F11" s="61"/>
      <c r="G11" s="61"/>
    </row>
    <row r="12" spans="2:7" x14ac:dyDescent="0.25">
      <c r="B12" s="12">
        <v>3</v>
      </c>
      <c r="C12" s="61" t="s">
        <v>1</v>
      </c>
      <c r="D12" s="61"/>
      <c r="E12" s="61"/>
      <c r="F12" s="61"/>
      <c r="G12" s="61"/>
    </row>
    <row r="13" spans="2:7" x14ac:dyDescent="0.25">
      <c r="B13" s="12">
        <v>4</v>
      </c>
      <c r="C13" s="61" t="s">
        <v>2</v>
      </c>
      <c r="D13" s="61"/>
      <c r="E13" s="61"/>
      <c r="F13" s="61"/>
      <c r="G13" s="61"/>
    </row>
    <row r="14" spans="2:7" ht="29.25" customHeight="1" x14ac:dyDescent="0.25">
      <c r="B14" s="12">
        <v>5</v>
      </c>
      <c r="C14" s="61" t="s">
        <v>59</v>
      </c>
      <c r="D14" s="61"/>
      <c r="E14" s="61"/>
      <c r="F14" s="61"/>
      <c r="G14" s="61"/>
    </row>
    <row r="15" spans="2:7" ht="47.25" customHeight="1" x14ac:dyDescent="0.25">
      <c r="B15" s="12">
        <v>6</v>
      </c>
      <c r="C15" s="61" t="s">
        <v>3</v>
      </c>
      <c r="D15" s="61"/>
      <c r="E15" s="61"/>
      <c r="F15" s="61"/>
      <c r="G15" s="61"/>
    </row>
    <row r="16" spans="2:7" ht="45" customHeight="1" x14ac:dyDescent="0.25">
      <c r="B16" s="12">
        <v>7</v>
      </c>
      <c r="C16" s="61" t="s">
        <v>83</v>
      </c>
      <c r="D16" s="61"/>
      <c r="E16" s="61"/>
      <c r="F16" s="61"/>
      <c r="G16" s="61"/>
    </row>
    <row r="19" spans="2:7" ht="33" customHeight="1" x14ac:dyDescent="0.25">
      <c r="B19" s="5" t="s">
        <v>60</v>
      </c>
      <c r="C19" s="47" t="s">
        <v>42</v>
      </c>
      <c r="D19" s="47"/>
      <c r="E19" s="47"/>
      <c r="F19" s="47"/>
      <c r="G19" s="48"/>
    </row>
    <row r="20" spans="2:7" ht="30.75" customHeight="1" x14ac:dyDescent="0.25">
      <c r="B20" s="6"/>
      <c r="C20" s="59" t="s">
        <v>69</v>
      </c>
      <c r="D20" s="59"/>
      <c r="E20" s="59"/>
      <c r="F20" s="59"/>
      <c r="G20" s="60"/>
    </row>
    <row r="21" spans="2:7" x14ac:dyDescent="0.25">
      <c r="B21" s="6"/>
      <c r="C21" s="59" t="s">
        <v>5</v>
      </c>
      <c r="D21" s="59"/>
      <c r="E21" s="59"/>
      <c r="F21" s="59"/>
      <c r="G21" s="60"/>
    </row>
    <row r="22" spans="2:7" x14ac:dyDescent="0.25">
      <c r="B22" s="6"/>
      <c r="C22" s="59" t="s">
        <v>6</v>
      </c>
      <c r="D22" s="59"/>
      <c r="E22" s="59"/>
      <c r="F22" s="59"/>
      <c r="G22" s="60"/>
    </row>
    <row r="23" spans="2:7" x14ac:dyDescent="0.25">
      <c r="B23" s="6"/>
      <c r="C23" s="59" t="s">
        <v>7</v>
      </c>
      <c r="D23" s="59"/>
      <c r="E23" s="59"/>
      <c r="F23" s="59"/>
      <c r="G23" s="60"/>
    </row>
    <row r="24" spans="2:7" ht="15" customHeight="1" x14ac:dyDescent="0.25">
      <c r="B24" s="6"/>
      <c r="C24" s="59" t="s">
        <v>68</v>
      </c>
      <c r="D24" s="59"/>
      <c r="E24" s="59"/>
      <c r="F24" s="21"/>
      <c r="G24" s="22"/>
    </row>
    <row r="25" spans="2:7" x14ac:dyDescent="0.25">
      <c r="B25" s="6"/>
      <c r="C25" s="59" t="s">
        <v>47</v>
      </c>
      <c r="D25" s="59"/>
      <c r="E25" s="59"/>
      <c r="F25" s="59"/>
      <c r="G25" s="60"/>
    </row>
    <row r="26" spans="2:7" x14ac:dyDescent="0.25">
      <c r="B26" s="6"/>
      <c r="C26" s="23"/>
      <c r="D26" s="23"/>
      <c r="E26" s="23"/>
      <c r="F26" s="23"/>
      <c r="G26" s="24"/>
    </row>
    <row r="27" spans="2:7" x14ac:dyDescent="0.25">
      <c r="B27" s="6"/>
      <c r="C27" s="59" t="s">
        <v>71</v>
      </c>
      <c r="D27" s="59"/>
      <c r="E27" s="59"/>
      <c r="F27" s="59"/>
      <c r="G27" s="60"/>
    </row>
    <row r="28" spans="2:7" x14ac:dyDescent="0.25">
      <c r="B28" s="6"/>
      <c r="C28" s="59" t="s">
        <v>70</v>
      </c>
      <c r="D28" s="59"/>
      <c r="E28" s="59"/>
      <c r="F28" s="59"/>
      <c r="G28" s="60"/>
    </row>
    <row r="29" spans="2:7" x14ac:dyDescent="0.25">
      <c r="B29" s="6"/>
      <c r="C29" s="59" t="s">
        <v>72</v>
      </c>
      <c r="D29" s="59"/>
      <c r="E29" s="59"/>
      <c r="F29" s="59"/>
      <c r="G29" s="60"/>
    </row>
    <row r="30" spans="2:7" x14ac:dyDescent="0.25">
      <c r="B30" s="6"/>
      <c r="C30" s="59" t="s">
        <v>73</v>
      </c>
      <c r="D30" s="59"/>
      <c r="E30" s="59"/>
      <c r="F30" s="59"/>
      <c r="G30" s="60"/>
    </row>
    <row r="31" spans="2:7" x14ac:dyDescent="0.25">
      <c r="B31" s="6"/>
      <c r="C31" s="59" t="s">
        <v>8</v>
      </c>
      <c r="D31" s="59"/>
      <c r="E31" s="59"/>
      <c r="F31" s="59"/>
      <c r="G31" s="60"/>
    </row>
    <row r="32" spans="2:7" x14ac:dyDescent="0.25">
      <c r="B32" s="6"/>
      <c r="C32" s="23"/>
      <c r="D32" s="23"/>
      <c r="E32" s="23"/>
      <c r="F32" s="23"/>
      <c r="G32" s="24"/>
    </row>
    <row r="33" spans="2:7" x14ac:dyDescent="0.25">
      <c r="B33" s="6"/>
      <c r="C33" s="7" t="s">
        <v>9</v>
      </c>
      <c r="D33" s="7" t="s">
        <v>14</v>
      </c>
      <c r="E33" s="7" t="s">
        <v>10</v>
      </c>
      <c r="F33" s="7" t="s">
        <v>11</v>
      </c>
      <c r="G33" s="7" t="s">
        <v>12</v>
      </c>
    </row>
    <row r="34" spans="2:7" x14ac:dyDescent="0.25">
      <c r="B34" s="6"/>
      <c r="C34" s="7" t="s">
        <v>46</v>
      </c>
      <c r="D34" s="81" t="str">
        <f>'Sewer Fee Estimator Short Form '!D9</f>
        <v>INPUT DATA</v>
      </c>
      <c r="E34" s="7">
        <v>15</v>
      </c>
      <c r="F34" s="7" t="e">
        <f>D34*E34</f>
        <v>#VALUE!</v>
      </c>
      <c r="G34" s="7" t="e">
        <f>F34/100</f>
        <v>#VALUE!</v>
      </c>
    </row>
    <row r="35" spans="2:7" x14ac:dyDescent="0.25">
      <c r="B35" s="6"/>
      <c r="C35" s="7" t="s">
        <v>13</v>
      </c>
      <c r="D35" s="81" t="str">
        <f>'Sewer Fee Estimator Short Form '!D10</f>
        <v>INPUT DATA</v>
      </c>
      <c r="E35" s="7">
        <v>100</v>
      </c>
      <c r="F35" s="7" t="e">
        <f t="shared" ref="F35" si="0">D35*E35</f>
        <v>#VALUE!</v>
      </c>
      <c r="G35" s="7" t="e">
        <f t="shared" ref="G35:G36" si="1">F35/100</f>
        <v>#VALUE!</v>
      </c>
    </row>
    <row r="36" spans="2:7" x14ac:dyDescent="0.25">
      <c r="B36" s="6"/>
      <c r="C36" s="7" t="s">
        <v>64</v>
      </c>
      <c r="D36" s="81" t="str">
        <f>'Sewer Fee Estimator Short Form '!D11</f>
        <v>INPUT DATA</v>
      </c>
      <c r="E36" s="7">
        <v>5</v>
      </c>
      <c r="F36" s="7" t="e">
        <f t="shared" ref="F36" si="2">D36*E36</f>
        <v>#VALUE!</v>
      </c>
      <c r="G36" s="7" t="e">
        <f t="shared" si="1"/>
        <v>#VALUE!</v>
      </c>
    </row>
    <row r="37" spans="2:7" ht="30.75" customHeight="1" x14ac:dyDescent="0.25">
      <c r="B37" s="6"/>
      <c r="C37" s="7" t="s">
        <v>56</v>
      </c>
      <c r="D37" s="37" t="str">
        <f>'Sewer Fee Estimator Short Form '!D12</f>
        <v>*</v>
      </c>
      <c r="E37" s="56" t="s">
        <v>57</v>
      </c>
      <c r="F37" s="56"/>
      <c r="G37" s="7"/>
    </row>
    <row r="38" spans="2:7" ht="15.75" thickBot="1" x14ac:dyDescent="0.3">
      <c r="B38" s="6"/>
      <c r="C38" s="23"/>
      <c r="D38" s="23"/>
      <c r="E38" s="23"/>
      <c r="F38" s="23"/>
      <c r="G38" s="24"/>
    </row>
    <row r="39" spans="2:7" ht="15.75" thickBot="1" x14ac:dyDescent="0.3">
      <c r="B39" s="6"/>
      <c r="C39" s="17" t="s">
        <v>15</v>
      </c>
      <c r="D39" s="25"/>
      <c r="E39" s="25"/>
      <c r="F39" s="25"/>
      <c r="G39" s="35" t="e">
        <f>'Sewer Fee Estimator Short Form '!G13</f>
        <v>#VALUE!</v>
      </c>
    </row>
    <row r="40" spans="2:7" ht="29.25" customHeight="1" x14ac:dyDescent="0.25">
      <c r="B40" s="8"/>
      <c r="C40" s="45" t="s">
        <v>48</v>
      </c>
      <c r="D40" s="45"/>
      <c r="E40" s="45"/>
      <c r="F40" s="45"/>
      <c r="G40" s="46"/>
    </row>
    <row r="42" spans="2:7" ht="15.75" thickBot="1" x14ac:dyDescent="0.3">
      <c r="B42" s="9">
        <v>2</v>
      </c>
      <c r="C42" s="29" t="s">
        <v>16</v>
      </c>
      <c r="D42" s="30"/>
      <c r="E42" s="30"/>
      <c r="F42" s="30"/>
      <c r="G42" s="31"/>
    </row>
    <row r="43" spans="2:7" ht="15.75" thickBot="1" x14ac:dyDescent="0.3">
      <c r="B43" s="13"/>
      <c r="C43" s="10" t="s">
        <v>43</v>
      </c>
      <c r="D43" s="33"/>
      <c r="E43" s="33"/>
      <c r="F43" s="33"/>
      <c r="G43" s="34" t="e">
        <f>IF(G39&gt;=15,"YES", "NO")</f>
        <v>#VALUE!</v>
      </c>
    </row>
    <row r="45" spans="2:7" x14ac:dyDescent="0.25">
      <c r="B45" s="5">
        <v>3</v>
      </c>
      <c r="C45" s="47" t="s">
        <v>28</v>
      </c>
      <c r="D45" s="47"/>
      <c r="E45" s="47"/>
      <c r="F45" s="47"/>
      <c r="G45" s="48"/>
    </row>
    <row r="46" spans="2:7" ht="32.25" customHeight="1" x14ac:dyDescent="0.25">
      <c r="B46" s="6"/>
      <c r="C46" s="59" t="s">
        <v>75</v>
      </c>
      <c r="D46" s="59"/>
      <c r="E46" s="59"/>
      <c r="F46" s="59"/>
      <c r="G46" s="60"/>
    </row>
    <row r="47" spans="2:7" x14ac:dyDescent="0.25">
      <c r="B47" s="6"/>
      <c r="C47" s="59" t="s">
        <v>18</v>
      </c>
      <c r="D47" s="59"/>
      <c r="E47" s="59"/>
      <c r="F47" s="59"/>
      <c r="G47" s="60" t="s">
        <v>31</v>
      </c>
    </row>
    <row r="48" spans="2:7" ht="30" customHeight="1" thickBot="1" x14ac:dyDescent="0.3">
      <c r="B48" s="6"/>
      <c r="C48" s="59" t="s">
        <v>92</v>
      </c>
      <c r="D48" s="59"/>
      <c r="E48" s="59"/>
      <c r="F48" s="59"/>
      <c r="G48" s="60"/>
    </row>
    <row r="49" spans="2:13" ht="45.75" thickBot="1" x14ac:dyDescent="0.3">
      <c r="B49" s="6"/>
      <c r="C49" s="14" t="s">
        <v>17</v>
      </c>
      <c r="D49" s="15" t="s">
        <v>91</v>
      </c>
      <c r="E49" s="16" t="s">
        <v>24</v>
      </c>
      <c r="F49" s="17" t="s">
        <v>25</v>
      </c>
      <c r="G49" s="35"/>
    </row>
    <row r="50" spans="2:13" ht="15.75" thickBot="1" x14ac:dyDescent="0.3">
      <c r="B50" s="8"/>
      <c r="C50" s="14" t="e">
        <f>'Sewer Fee Estimator Short Form '!C20</f>
        <v>#VALUE!</v>
      </c>
      <c r="D50" s="82" t="str">
        <f>'Sewer Fee Estimator Short Form '!D20</f>
        <v>SELECT</v>
      </c>
      <c r="E50" s="18" t="str">
        <f>'Sewer Fee Estimator Short Form '!E20</f>
        <v>ERROR</v>
      </c>
      <c r="F50" s="54" t="e">
        <f>'Sewer Fee Estimator Short Form '!F20</f>
        <v>#VALUE!</v>
      </c>
      <c r="G50" s="55"/>
    </row>
    <row r="52" spans="2:13" x14ac:dyDescent="0.25">
      <c r="B52" s="9">
        <v>4</v>
      </c>
      <c r="C52" s="57" t="s">
        <v>79</v>
      </c>
      <c r="D52" s="57"/>
      <c r="E52" s="57"/>
      <c r="F52" s="57"/>
      <c r="G52" s="58"/>
    </row>
    <row r="53" spans="2:13" ht="31.5" customHeight="1" x14ac:dyDescent="0.25">
      <c r="B53" s="11"/>
      <c r="C53" s="63" t="s">
        <v>85</v>
      </c>
      <c r="D53" s="63"/>
      <c r="E53" s="63"/>
      <c r="F53" s="63"/>
      <c r="G53" s="64"/>
    </row>
    <row r="54" spans="2:13" x14ac:dyDescent="0.25">
      <c r="B54" s="11"/>
      <c r="C54" s="63" t="s">
        <v>84</v>
      </c>
      <c r="D54" s="63"/>
      <c r="E54" s="63"/>
      <c r="F54" s="63"/>
      <c r="G54" s="64"/>
    </row>
    <row r="55" spans="2:13" x14ac:dyDescent="0.25">
      <c r="B55" s="11"/>
      <c r="C55" s="63" t="s">
        <v>26</v>
      </c>
      <c r="D55" s="63"/>
      <c r="E55" s="63"/>
      <c r="F55" s="63"/>
      <c r="G55" s="64"/>
    </row>
    <row r="56" spans="2:13" x14ac:dyDescent="0.25">
      <c r="B56" s="11"/>
      <c r="C56" s="63" t="s">
        <v>86</v>
      </c>
      <c r="D56" s="63"/>
      <c r="E56" s="63"/>
      <c r="F56" s="63"/>
      <c r="G56" s="64"/>
      <c r="I56" s="62"/>
      <c r="J56" s="62"/>
      <c r="K56" s="62"/>
      <c r="L56" s="62"/>
      <c r="M56" s="62"/>
    </row>
    <row r="57" spans="2:13" ht="15.75" thickBot="1" x14ac:dyDescent="0.3">
      <c r="B57" s="11"/>
      <c r="C57" s="63" t="s">
        <v>27</v>
      </c>
      <c r="D57" s="63"/>
      <c r="E57" s="63"/>
      <c r="F57" s="63"/>
      <c r="G57" s="64"/>
    </row>
    <row r="58" spans="2:13" ht="31.5" customHeight="1" thickBot="1" x14ac:dyDescent="0.3">
      <c r="B58" s="13"/>
      <c r="C58" s="49" t="s">
        <v>87</v>
      </c>
      <c r="D58" s="50"/>
      <c r="E58" s="50"/>
      <c r="F58" s="50"/>
      <c r="G58" s="51"/>
    </row>
    <row r="60" spans="2:13" ht="31.5" customHeight="1" x14ac:dyDescent="0.25">
      <c r="B60" s="5">
        <v>5</v>
      </c>
      <c r="C60" s="47" t="s">
        <v>80</v>
      </c>
      <c r="D60" s="47"/>
      <c r="E60" s="47"/>
      <c r="F60" s="47"/>
      <c r="G60" s="48"/>
    </row>
    <row r="61" spans="2:13" ht="33" customHeight="1" x14ac:dyDescent="0.25">
      <c r="B61" s="6"/>
      <c r="C61" s="59" t="s">
        <v>54</v>
      </c>
      <c r="D61" s="59"/>
      <c r="E61" s="59"/>
      <c r="F61" s="59"/>
      <c r="G61" s="60"/>
    </row>
    <row r="62" spans="2:13" ht="29.25" customHeight="1" thickBot="1" x14ac:dyDescent="0.3">
      <c r="B62" s="6"/>
      <c r="C62" s="59" t="s">
        <v>41</v>
      </c>
      <c r="D62" s="59"/>
      <c r="E62" s="59"/>
      <c r="F62" s="59"/>
      <c r="G62" s="60"/>
    </row>
    <row r="63" spans="2:13" ht="36.75" customHeight="1" thickBot="1" x14ac:dyDescent="0.3">
      <c r="B63" s="6"/>
      <c r="C63" s="14" t="s">
        <v>17</v>
      </c>
      <c r="D63" s="15" t="s">
        <v>74</v>
      </c>
      <c r="E63" s="19" t="s">
        <v>49</v>
      </c>
      <c r="F63" s="52" t="s">
        <v>45</v>
      </c>
      <c r="G63" s="53"/>
    </row>
    <row r="64" spans="2:13" ht="15.75" thickBot="1" x14ac:dyDescent="0.3">
      <c r="B64" s="8"/>
      <c r="C64" s="14" t="e">
        <f>'Sewer Fee Estimator Short Form '!C27</f>
        <v>#VALUE!</v>
      </c>
      <c r="D64" s="82" t="str">
        <f>'Sewer Fee Estimator Short Form '!D27</f>
        <v>SELECT</v>
      </c>
      <c r="E64" s="18" t="str">
        <f>'Sewer Fee Estimator Short Form '!E27</f>
        <v>ERROR</v>
      </c>
      <c r="F64" s="54" t="e">
        <f>'Sewer Fee Estimator Short Form '!F27</f>
        <v>#VALUE!</v>
      </c>
      <c r="G64" s="55"/>
    </row>
    <row r="66" spans="2:7" ht="110.25" customHeight="1" x14ac:dyDescent="0.25">
      <c r="B66" s="9">
        <v>6</v>
      </c>
      <c r="C66" s="57" t="s">
        <v>76</v>
      </c>
      <c r="D66" s="57"/>
      <c r="E66" s="57"/>
      <c r="F66" s="57"/>
      <c r="G66" s="58"/>
    </row>
    <row r="67" spans="2:7" x14ac:dyDescent="0.25">
      <c r="B67" s="11"/>
      <c r="C67" s="63" t="s">
        <v>34</v>
      </c>
      <c r="D67" s="63"/>
      <c r="E67" s="63"/>
      <c r="F67" s="63"/>
      <c r="G67" s="64"/>
    </row>
    <row r="68" spans="2:7" x14ac:dyDescent="0.25">
      <c r="B68" s="11"/>
      <c r="C68" s="63" t="s">
        <v>35</v>
      </c>
      <c r="D68" s="63"/>
      <c r="E68" s="63"/>
      <c r="F68" s="63"/>
      <c r="G68" s="64"/>
    </row>
    <row r="69" spans="2:7" x14ac:dyDescent="0.25">
      <c r="B69" s="11"/>
      <c r="C69" s="63" t="s">
        <v>36</v>
      </c>
      <c r="D69" s="63"/>
      <c r="E69" s="63"/>
      <c r="F69" s="63"/>
      <c r="G69" s="64"/>
    </row>
    <row r="70" spans="2:7" x14ac:dyDescent="0.25">
      <c r="B70" s="11"/>
      <c r="C70" s="63" t="s">
        <v>37</v>
      </c>
      <c r="D70" s="63"/>
      <c r="E70" s="63"/>
      <c r="F70" s="63"/>
      <c r="G70" s="64"/>
    </row>
    <row r="71" spans="2:7" x14ac:dyDescent="0.25">
      <c r="B71" s="11"/>
      <c r="C71" s="28" t="s">
        <v>55</v>
      </c>
      <c r="D71" s="26"/>
      <c r="E71" s="26"/>
      <c r="F71" s="26"/>
      <c r="G71" s="27"/>
    </row>
    <row r="72" spans="2:7" ht="15.75" thickBot="1" x14ac:dyDescent="0.3">
      <c r="B72" s="11"/>
      <c r="C72" s="63" t="s">
        <v>38</v>
      </c>
      <c r="D72" s="63"/>
      <c r="E72" s="63"/>
      <c r="F72" s="63"/>
      <c r="G72" s="64"/>
    </row>
    <row r="73" spans="2:7" ht="32.25" customHeight="1" thickBot="1" x14ac:dyDescent="0.3">
      <c r="B73" s="11"/>
      <c r="C73" s="49" t="s">
        <v>39</v>
      </c>
      <c r="D73" s="50"/>
      <c r="E73" s="50"/>
      <c r="F73" s="50"/>
      <c r="G73" s="51"/>
    </row>
    <row r="74" spans="2:7" ht="48.75" customHeight="1" x14ac:dyDescent="0.25">
      <c r="B74" s="13"/>
      <c r="C74" s="44" t="s">
        <v>88</v>
      </c>
      <c r="D74" s="44"/>
      <c r="E74" s="44"/>
      <c r="F74" s="44"/>
      <c r="G74" s="65"/>
    </row>
    <row r="75" spans="2:7" x14ac:dyDescent="0.25">
      <c r="G75" s="3"/>
    </row>
    <row r="76" spans="2:7" ht="45" customHeight="1" thickBot="1" x14ac:dyDescent="0.3">
      <c r="B76" s="5">
        <v>7</v>
      </c>
      <c r="C76" s="47" t="s">
        <v>77</v>
      </c>
      <c r="D76" s="47"/>
      <c r="E76" s="47"/>
      <c r="F76" s="47"/>
      <c r="G76" s="48"/>
    </row>
    <row r="77" spans="2:7" ht="21.75" thickBot="1" x14ac:dyDescent="0.4">
      <c r="B77" s="6"/>
      <c r="C77" s="77" t="s">
        <v>53</v>
      </c>
      <c r="D77" s="78"/>
      <c r="E77" s="78"/>
      <c r="F77" s="79" t="e">
        <f>'Sewer Fee Estimator Short Form '!F33</f>
        <v>#VALUE!</v>
      </c>
      <c r="G77" s="80"/>
    </row>
    <row r="78" spans="2:7" ht="30.75" customHeight="1" x14ac:dyDescent="0.25">
      <c r="B78" s="8"/>
      <c r="C78" s="45" t="s">
        <v>40</v>
      </c>
      <c r="D78" s="45"/>
      <c r="E78" s="45"/>
      <c r="F78" s="45"/>
      <c r="G78" s="46"/>
    </row>
  </sheetData>
  <sheetProtection sheet="1" objects="1" scenarios="1"/>
  <mergeCells count="58">
    <mergeCell ref="C77:E77"/>
    <mergeCell ref="B5:E5"/>
    <mergeCell ref="F5:G5"/>
    <mergeCell ref="B6:E6"/>
    <mergeCell ref="F6:G6"/>
    <mergeCell ref="C24:E24"/>
    <mergeCell ref="C74:G74"/>
    <mergeCell ref="C58:G58"/>
    <mergeCell ref="C31:G31"/>
    <mergeCell ref="C40:G40"/>
    <mergeCell ref="C22:G22"/>
    <mergeCell ref="C23:G23"/>
    <mergeCell ref="C25:G25"/>
    <mergeCell ref="C27:G27"/>
    <mergeCell ref="C28:G28"/>
    <mergeCell ref="C29:G29"/>
    <mergeCell ref="C78:G78"/>
    <mergeCell ref="C9:G9"/>
    <mergeCell ref="E37:F37"/>
    <mergeCell ref="F50:G50"/>
    <mergeCell ref="C30:G30"/>
    <mergeCell ref="C66:G66"/>
    <mergeCell ref="C76:G76"/>
    <mergeCell ref="F63:G63"/>
    <mergeCell ref="F64:G64"/>
    <mergeCell ref="C67:G67"/>
    <mergeCell ref="C68:G68"/>
    <mergeCell ref="C69:G69"/>
    <mergeCell ref="C70:G70"/>
    <mergeCell ref="C72:G72"/>
    <mergeCell ref="C73:G73"/>
    <mergeCell ref="I56:M56"/>
    <mergeCell ref="C61:G61"/>
    <mergeCell ref="C62:G62"/>
    <mergeCell ref="C45:G45"/>
    <mergeCell ref="C52:G52"/>
    <mergeCell ref="C60:G60"/>
    <mergeCell ref="C53:G53"/>
    <mergeCell ref="C54:G54"/>
    <mergeCell ref="C55:G55"/>
    <mergeCell ref="C56:G56"/>
    <mergeCell ref="C57:G57"/>
    <mergeCell ref="C46:G46"/>
    <mergeCell ref="C47:G47"/>
    <mergeCell ref="C48:G48"/>
    <mergeCell ref="C21:G21"/>
    <mergeCell ref="B1:G1"/>
    <mergeCell ref="C10:G10"/>
    <mergeCell ref="C11:G11"/>
    <mergeCell ref="C12:G12"/>
    <mergeCell ref="C13:G13"/>
    <mergeCell ref="C14:G14"/>
    <mergeCell ref="C15:G15"/>
    <mergeCell ref="C16:G16"/>
    <mergeCell ref="C19:G19"/>
    <mergeCell ref="C20:G20"/>
    <mergeCell ref="B2:G2"/>
    <mergeCell ref="B3:G3"/>
  </mergeCells>
  <phoneticPr fontId="2"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6C3C3F3-A728-41B2-AD06-6D1B6899FB65}">
          <x14:formula1>
            <xm:f>'Fee Estimations'!$A$4:$A$10</xm:f>
          </x14:formula1>
          <xm:sqref>D50</xm:sqref>
        </x14:dataValidation>
        <x14:dataValidation type="list" allowBlank="1" showInputMessage="1" showErrorMessage="1" xr:uid="{B077569D-F67E-47AF-ADA8-8C20CA6BB223}">
          <x14:formula1>
            <xm:f>'Fee Estimations'!$A$4:$A$13</xm:f>
          </x14:formula1>
          <xm:sqref>D64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F999-BB3E-452D-AE1B-4F87FEB24120}">
  <dimension ref="A3:C14"/>
  <sheetViews>
    <sheetView workbookViewId="0">
      <selection activeCell="B15" sqref="B15"/>
    </sheetView>
  </sheetViews>
  <sheetFormatPr defaultRowHeight="15" x14ac:dyDescent="0.25"/>
  <cols>
    <col min="1" max="1" width="20.7109375" customWidth="1"/>
    <col min="2" max="2" width="18.7109375" customWidth="1"/>
    <col min="3" max="3" width="19.140625" customWidth="1"/>
  </cols>
  <sheetData>
    <row r="3" spans="1:3" x14ac:dyDescent="0.25">
      <c r="A3" t="s">
        <v>19</v>
      </c>
      <c r="B3" t="s">
        <v>20</v>
      </c>
      <c r="C3" t="s">
        <v>44</v>
      </c>
    </row>
    <row r="4" spans="1:3" x14ac:dyDescent="0.25">
      <c r="A4" t="s">
        <v>93</v>
      </c>
      <c r="B4" t="s">
        <v>94</v>
      </c>
      <c r="C4" t="s">
        <v>94</v>
      </c>
    </row>
    <row r="5" spans="1:3" x14ac:dyDescent="0.25">
      <c r="A5" t="s">
        <v>32</v>
      </c>
      <c r="B5" s="2">
        <v>454</v>
      </c>
      <c r="C5" s="2">
        <v>580</v>
      </c>
    </row>
    <row r="6" spans="1:3" x14ac:dyDescent="0.25">
      <c r="A6" t="s">
        <v>21</v>
      </c>
      <c r="B6" s="2">
        <f>B5*1.05</f>
        <v>476.70000000000005</v>
      </c>
      <c r="C6" s="2">
        <f>C5*1.05</f>
        <v>609</v>
      </c>
    </row>
    <row r="7" spans="1:3" x14ac:dyDescent="0.25">
      <c r="A7" t="s">
        <v>33</v>
      </c>
      <c r="B7" s="2">
        <f>B6*1.04</f>
        <v>495.76800000000009</v>
      </c>
      <c r="C7" s="2">
        <f>C6*1.1</f>
        <v>669.90000000000009</v>
      </c>
    </row>
    <row r="8" spans="1:3" x14ac:dyDescent="0.25">
      <c r="A8" t="s">
        <v>22</v>
      </c>
      <c r="B8" s="2">
        <f t="shared" ref="B7:B14" si="0">B7*1.04</f>
        <v>515.59872000000007</v>
      </c>
      <c r="C8" s="2">
        <f t="shared" ref="C7:C14" si="1">C7*1.1</f>
        <v>736.89000000000021</v>
      </c>
    </row>
    <row r="9" spans="1:3" x14ac:dyDescent="0.25">
      <c r="A9" t="s">
        <v>23</v>
      </c>
      <c r="B9" s="2">
        <f t="shared" si="0"/>
        <v>536.22266880000006</v>
      </c>
      <c r="C9" s="2">
        <f t="shared" si="1"/>
        <v>810.57900000000029</v>
      </c>
    </row>
    <row r="10" spans="1:3" x14ac:dyDescent="0.25">
      <c r="A10" t="s">
        <v>29</v>
      </c>
      <c r="B10" s="2">
        <f t="shared" si="0"/>
        <v>557.67157555200004</v>
      </c>
      <c r="C10" s="2">
        <f t="shared" si="1"/>
        <v>891.63690000000042</v>
      </c>
    </row>
    <row r="11" spans="1:3" x14ac:dyDescent="0.25">
      <c r="A11" t="s">
        <v>30</v>
      </c>
      <c r="B11" s="2">
        <f t="shared" si="0"/>
        <v>579.97843857408009</v>
      </c>
      <c r="C11" s="2">
        <f t="shared" si="1"/>
        <v>980.80059000000051</v>
      </c>
    </row>
    <row r="12" spans="1:3" x14ac:dyDescent="0.25">
      <c r="A12" t="s">
        <v>61</v>
      </c>
      <c r="B12" s="2">
        <f t="shared" si="0"/>
        <v>603.17757611704326</v>
      </c>
      <c r="C12" s="2">
        <f>C11*1.1</f>
        <v>1078.8806490000006</v>
      </c>
    </row>
    <row r="13" spans="1:3" x14ac:dyDescent="0.25">
      <c r="A13" t="s">
        <v>62</v>
      </c>
      <c r="B13" s="2">
        <f t="shared" si="0"/>
        <v>627.30467916172506</v>
      </c>
      <c r="C13" s="2">
        <f t="shared" si="1"/>
        <v>1186.7687139000009</v>
      </c>
    </row>
    <row r="14" spans="1:3" x14ac:dyDescent="0.25">
      <c r="A14" t="s">
        <v>63</v>
      </c>
      <c r="B14" s="2">
        <f t="shared" si="0"/>
        <v>652.39686632819405</v>
      </c>
      <c r="C14" s="2">
        <f t="shared" si="1"/>
        <v>1305.445585290001</v>
      </c>
    </row>
  </sheetData>
  <sheetProtection sheet="1" objects="1" scenarios="1"/>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Sewer Fee Estimator Short Form </vt:lpstr>
      <vt:lpstr>Sewer Fee Estimator Long Form</vt:lpstr>
      <vt:lpstr>Fee Estimations</vt:lpstr>
      <vt:lpstr>'Sewer Fee Estimator Short Form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Ruhter, Colleen</dc:creator>
  <cp:lastModifiedBy>Ruhter, Colleen</cp:lastModifiedBy>
  <cp:lastPrinted>2026-04-29T15:49:33Z</cp:lastPrinted>
  <dcterms:created xsi:type="dcterms:W3CDTF">2026-03-12T16:12:09Z</dcterms:created>
  <dcterms:modified xsi:type="dcterms:W3CDTF">2026-04-30T18:40:18Z</dcterms:modified>
</cp:coreProperties>
</file>